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90c80ef9faf57a1/Personal Stuff/TB/"/>
    </mc:Choice>
  </mc:AlternateContent>
  <xr:revisionPtr revIDLastSave="5" documentId="8_{9E911115-DFBD-4AF2-A2A1-BA85C9FCE60A}" xr6:coauthVersionLast="47" xr6:coauthVersionMax="47" xr10:uidLastSave="{74B2FA67-9429-4834-9436-BB8BE991793E}"/>
  <bookViews>
    <workbookView xWindow="-108" yWindow="-108" windowWidth="23256" windowHeight="13176" xr2:uid="{00000000-000D-0000-FFFF-FFFF00000000}"/>
  </bookViews>
  <sheets>
    <sheet name="Sheet 1" sheetId="2" r:id="rId1"/>
  </sheets>
  <calcPr calcId="191029"/>
</workbook>
</file>

<file path=xl/calcChain.xml><?xml version="1.0" encoding="utf-8"?>
<calcChain xmlns="http://schemas.openxmlformats.org/spreadsheetml/2006/main">
  <c r="F50" i="2" l="1" a="1"/>
  <c r="F50" i="2" s="1"/>
  <c r="C8" i="2" a="1"/>
  <c r="C8" i="2" s="1"/>
  <c r="F8" i="2" s="1" a="1"/>
  <c r="F8" i="2" s="1"/>
  <c r="C7" i="2" a="1"/>
  <c r="C7" i="2" s="1"/>
  <c r="F7" i="2" s="1" a="1"/>
  <c r="F7" i="2" s="1"/>
  <c r="C6" i="2" a="1"/>
  <c r="C6" i="2" s="1"/>
  <c r="F6" i="2" s="1" a="1"/>
  <c r="F6" i="2" s="1"/>
  <c r="C5" i="2" a="1"/>
  <c r="C5" i="2" s="1"/>
  <c r="F5" i="2" s="1" a="1"/>
  <c r="F5" i="2" s="1"/>
  <c r="C12" i="2" a="1"/>
  <c r="C12" i="2" s="1"/>
  <c r="F12" i="2" s="1" a="1"/>
  <c r="F12" i="2" s="1"/>
  <c r="C11" i="2" a="1"/>
  <c r="C11" i="2" s="1"/>
  <c r="F11" i="2" s="1" a="1"/>
  <c r="F11" i="2" s="1"/>
  <c r="C10" i="2" a="1"/>
  <c r="C10" i="2" s="1"/>
  <c r="F10" i="2" s="1" a="1"/>
  <c r="F10" i="2" s="1"/>
  <c r="C9" i="2" a="1"/>
  <c r="C9" i="2" s="1"/>
  <c r="F9" i="2" s="1" a="1"/>
  <c r="F9" i="2" s="1"/>
  <c r="C16" i="2" a="1"/>
  <c r="C16" i="2" s="1"/>
  <c r="F16" i="2" s="1" a="1"/>
  <c r="F16" i="2" s="1"/>
  <c r="C15" i="2" a="1"/>
  <c r="C15" i="2" s="1"/>
  <c r="F15" i="2" s="1" a="1"/>
  <c r="F15" i="2" s="1"/>
  <c r="C14" i="2" a="1"/>
  <c r="C14" i="2" s="1"/>
  <c r="F14" i="2" s="1" a="1"/>
  <c r="F14" i="2" s="1"/>
  <c r="C13" i="2" a="1"/>
  <c r="C13" i="2" s="1"/>
  <c r="F13" i="2" s="1" a="1"/>
  <c r="F13" i="2" s="1"/>
  <c r="F17" i="2" a="1"/>
  <c r="F17" i="2" s="1"/>
  <c r="F23" i="2" a="1"/>
  <c r="F23" i="2" s="1"/>
  <c r="F27" i="2" a="1"/>
  <c r="F27" i="2" s="1"/>
  <c r="F28" i="2" a="1"/>
  <c r="F28" i="2" s="1"/>
  <c r="F19" i="2" a="1"/>
  <c r="F19" i="2" s="1"/>
  <c r="F25" i="2" a="1"/>
  <c r="F25" i="2" s="1"/>
  <c r="F31" i="2" a="1"/>
  <c r="F31" i="2" s="1"/>
  <c r="F32" i="2" a="1"/>
  <c r="F32" i="2" s="1"/>
  <c r="F18" i="2" a="1"/>
  <c r="F18" i="2" s="1"/>
  <c r="F24" i="2" a="1"/>
  <c r="F24" i="2" s="1"/>
  <c r="F29" i="2" a="1"/>
  <c r="F29" i="2" s="1"/>
  <c r="F30" i="2" a="1"/>
  <c r="F30" i="2" s="1"/>
  <c r="F20" i="2" a="1"/>
  <c r="F20" i="2" s="1"/>
  <c r="F26" i="2" a="1"/>
  <c r="F26" i="2" s="1"/>
  <c r="F33" i="2" a="1"/>
  <c r="F33" i="2" s="1"/>
  <c r="I34" i="2" a="1"/>
  <c r="I34" i="2" s="1"/>
  <c r="F34" i="2" a="1"/>
  <c r="F34" i="2" s="1"/>
  <c r="F21" i="2" a="1"/>
  <c r="F21" i="2" s="1"/>
  <c r="F22" i="2" a="1"/>
  <c r="F22" i="2" s="1"/>
  <c r="G3" i="2" a="1"/>
  <c r="G3" i="2" s="1"/>
  <c r="C3" i="2" a="1"/>
  <c r="C3" i="2" s="1"/>
  <c r="I3" i="2" l="1" a="1"/>
  <c r="I3" i="2" s="1"/>
  <c r="G18" i="2" s="1" a="1"/>
  <c r="G18" i="2" s="1"/>
  <c r="E3" i="2" a="1"/>
  <c r="E3" i="2" s="1"/>
  <c r="M3" i="2" s="1" a="1"/>
  <c r="M3" i="2" s="1"/>
  <c r="G7" i="2" s="1" a="1"/>
  <c r="G7" i="2" s="1"/>
  <c r="H7" i="2" s="1" a="1"/>
  <c r="H7" i="2" s="1"/>
  <c r="G25" i="2" a="1"/>
  <c r="G25" i="2" s="1"/>
  <c r="G31" i="2" a="1"/>
  <c r="G31" i="2" s="1"/>
  <c r="G32" i="2" a="1"/>
  <c r="G32" i="2" s="1"/>
  <c r="G24" i="2" a="1"/>
  <c r="G24" i="2" s="1"/>
  <c r="G29" i="2" a="1"/>
  <c r="G29" i="2" s="1"/>
  <c r="G17" i="2" a="1"/>
  <c r="G17" i="2" s="1"/>
  <c r="G27" i="2" a="1"/>
  <c r="G27" i="2" s="1"/>
  <c r="G19" i="2" a="1"/>
  <c r="G19" i="2" s="1"/>
  <c r="G34" i="2" a="1"/>
  <c r="G34" i="2" s="1"/>
  <c r="H34" i="2" s="1" a="1"/>
  <c r="H34" i="2" s="1"/>
  <c r="G21" i="2" a="1"/>
  <c r="G21" i="2" s="1"/>
  <c r="G22" i="2" a="1"/>
  <c r="G22" i="2" s="1"/>
  <c r="G20" i="2" a="1"/>
  <c r="G20" i="2" s="1"/>
  <c r="G26" i="2" a="1"/>
  <c r="G26" i="2" s="1"/>
  <c r="G28" i="2" a="1"/>
  <c r="G28" i="2" s="1"/>
  <c r="G30" i="2" a="1"/>
  <c r="G30" i="2" s="1"/>
  <c r="G33" i="2" a="1"/>
  <c r="G33" i="2" s="1"/>
  <c r="G23" i="2" a="1"/>
  <c r="G23" i="2" s="1"/>
  <c r="G14" i="2" l="1" a="1"/>
  <c r="G14" i="2" s="1"/>
  <c r="H14" i="2" s="1" a="1"/>
  <c r="H14" i="2" s="1"/>
  <c r="G6" i="2" a="1"/>
  <c r="G6" i="2" s="1"/>
  <c r="H6" i="2" s="1" a="1"/>
  <c r="H6" i="2" s="1"/>
  <c r="G9" i="2" a="1"/>
  <c r="G9" i="2" s="1"/>
  <c r="H9" i="2" s="1" a="1"/>
  <c r="H9" i="2" s="1"/>
  <c r="G16" i="2" a="1"/>
  <c r="G16" i="2" s="1"/>
  <c r="H16" i="2" s="1" a="1"/>
  <c r="H16" i="2" s="1"/>
  <c r="G8" i="2" a="1"/>
  <c r="G8" i="2" s="1"/>
  <c r="H8" i="2" s="1" a="1"/>
  <c r="H8" i="2" s="1"/>
  <c r="G11" i="2" a="1"/>
  <c r="G11" i="2" s="1"/>
  <c r="H11" i="2" s="1" a="1"/>
  <c r="H11" i="2" s="1"/>
  <c r="G10" i="2" a="1"/>
  <c r="G10" i="2" s="1"/>
  <c r="H10" i="2" s="1" a="1"/>
  <c r="H10" i="2" s="1"/>
  <c r="G50" i="2" a="1"/>
  <c r="G50" i="2" s="1"/>
  <c r="H50" i="2" s="1" a="1"/>
  <c r="H50" i="2" s="1"/>
  <c r="G13" i="2" a="1"/>
  <c r="G13" i="2" s="1"/>
  <c r="H13" i="2" s="1" a="1"/>
  <c r="H13" i="2" s="1"/>
  <c r="G12" i="2" a="1"/>
  <c r="G12" i="2" s="1"/>
  <c r="H12" i="2" s="1" a="1"/>
  <c r="H12" i="2" s="1"/>
  <c r="G15" i="2" a="1"/>
  <c r="G15" i="2" s="1"/>
  <c r="H15" i="2" s="1" a="1"/>
  <c r="H15" i="2" s="1"/>
  <c r="G5" i="2" a="1"/>
  <c r="G5" i="2" s="1"/>
  <c r="H5" i="2" s="1" a="1"/>
  <c r="H5" i="2" s="1"/>
  <c r="J34" i="2" a="1"/>
  <c r="J34" i="2" s="1"/>
  <c r="H17" i="2" a="1"/>
  <c r="H17" i="2" s="1"/>
  <c r="J17" i="2" a="1"/>
  <c r="J17" i="2" s="1"/>
  <c r="J32" i="2" a="1"/>
  <c r="J32" i="2" s="1"/>
  <c r="H32" i="2" a="1"/>
  <c r="H32" i="2" s="1"/>
  <c r="J23" i="2" a="1"/>
  <c r="J23" i="2" s="1"/>
  <c r="H23" i="2" a="1"/>
  <c r="H23" i="2" s="1"/>
  <c r="H26" i="2" a="1"/>
  <c r="H26" i="2" s="1"/>
  <c r="J26" i="2" a="1"/>
  <c r="J26" i="2" s="1"/>
  <c r="J29" i="2" a="1"/>
  <c r="J29" i="2" s="1"/>
  <c r="H29" i="2" a="1"/>
  <c r="H29" i="2" s="1"/>
  <c r="J31" i="2" a="1"/>
  <c r="J31" i="2" s="1"/>
  <c r="H31" i="2" a="1"/>
  <c r="H31" i="2" s="1"/>
  <c r="C49" i="2" a="1"/>
  <c r="C49" i="2" s="1"/>
  <c r="C48" i="2" a="1"/>
  <c r="C48" i="2" s="1"/>
  <c r="C47" i="2" a="1"/>
  <c r="C47" i="2" s="1"/>
  <c r="C46" i="2" a="1"/>
  <c r="C46" i="2" s="1"/>
  <c r="C45" i="2" a="1"/>
  <c r="C45" i="2" s="1"/>
  <c r="C44" i="2" a="1"/>
  <c r="C44" i="2" s="1"/>
  <c r="C43" i="2" a="1"/>
  <c r="C43" i="2" s="1"/>
  <c r="C42" i="2" a="1"/>
  <c r="C42" i="2" s="1"/>
  <c r="C41" i="2" a="1"/>
  <c r="C41" i="2" s="1"/>
  <c r="C40" i="2" a="1"/>
  <c r="C40" i="2" s="1"/>
  <c r="C39" i="2" a="1"/>
  <c r="C39" i="2" s="1"/>
  <c r="C38" i="2" a="1"/>
  <c r="C38" i="2" s="1"/>
  <c r="C37" i="2" a="1"/>
  <c r="C37" i="2" s="1"/>
  <c r="C36" i="2" a="1"/>
  <c r="C36" i="2" s="1"/>
  <c r="C35" i="2" a="1"/>
  <c r="C35" i="2" s="1"/>
  <c r="J21" i="2" a="1"/>
  <c r="J21" i="2" s="1"/>
  <c r="H21" i="2" a="1"/>
  <c r="H21" i="2" s="1"/>
  <c r="H20" i="2" a="1"/>
  <c r="H20" i="2" s="1"/>
  <c r="J20" i="2" a="1"/>
  <c r="J20" i="2" s="1"/>
  <c r="J24" i="2" a="1"/>
  <c r="J24" i="2" s="1"/>
  <c r="H24" i="2" a="1"/>
  <c r="H24" i="2" s="1"/>
  <c r="J28" i="2" a="1"/>
  <c r="J28" i="2" s="1"/>
  <c r="H28" i="2" a="1"/>
  <c r="H28" i="2" s="1"/>
  <c r="H33" i="2" a="1"/>
  <c r="H33" i="2" s="1"/>
  <c r="J33" i="2" a="1"/>
  <c r="J33" i="2" s="1"/>
  <c r="H19" i="2" a="1"/>
  <c r="H19" i="2" s="1"/>
  <c r="J19" i="2" a="1"/>
  <c r="J19" i="2" s="1"/>
  <c r="J25" i="2" a="1"/>
  <c r="J25" i="2" s="1"/>
  <c r="H25" i="2" a="1"/>
  <c r="H25" i="2" s="1"/>
  <c r="H30" i="2" a="1"/>
  <c r="H30" i="2" s="1"/>
  <c r="J30" i="2" a="1"/>
  <c r="J30" i="2" s="1"/>
  <c r="J22" i="2" a="1"/>
  <c r="J22" i="2" s="1"/>
  <c r="H22" i="2" a="1"/>
  <c r="H22" i="2" s="1"/>
  <c r="H27" i="2" a="1"/>
  <c r="H27" i="2" s="1"/>
  <c r="J27" i="2" a="1"/>
  <c r="J27" i="2" s="1"/>
  <c r="J18" i="2" a="1"/>
  <c r="J18" i="2" s="1"/>
  <c r="H18" i="2" a="1"/>
  <c r="H18" i="2" s="1"/>
  <c r="G39" i="2" l="1" a="1"/>
  <c r="G39" i="2" s="1"/>
  <c r="H39" i="2" s="1" a="1"/>
  <c r="H39" i="2" s="1"/>
  <c r="F39" i="2" a="1"/>
  <c r="F39" i="2" s="1"/>
  <c r="G43" i="2" a="1"/>
  <c r="G43" i="2" s="1"/>
  <c r="H43" i="2" s="1" a="1"/>
  <c r="H43" i="2" s="1"/>
  <c r="F43" i="2" a="1"/>
  <c r="F43" i="2" s="1"/>
  <c r="G36" i="2" a="1"/>
  <c r="G36" i="2" s="1"/>
  <c r="H36" i="2" s="1" a="1"/>
  <c r="H36" i="2" s="1"/>
  <c r="F36" i="2" a="1"/>
  <c r="F36" i="2" s="1"/>
  <c r="G40" i="2" a="1"/>
  <c r="G40" i="2" s="1"/>
  <c r="H40" i="2" s="1" a="1"/>
  <c r="H40" i="2" s="1"/>
  <c r="F40" i="2" a="1"/>
  <c r="F40" i="2" s="1"/>
  <c r="G44" i="2" a="1"/>
  <c r="G44" i="2" s="1"/>
  <c r="H44" i="2" s="1" a="1"/>
  <c r="H44" i="2" s="1"/>
  <c r="F44" i="2" a="1"/>
  <c r="F44" i="2" s="1"/>
  <c r="G48" i="2" a="1"/>
  <c r="G48" i="2" s="1"/>
  <c r="H48" i="2" s="1" a="1"/>
  <c r="H48" i="2" s="1"/>
  <c r="F48" i="2" a="1"/>
  <c r="F48" i="2" s="1"/>
  <c r="G35" i="2" a="1"/>
  <c r="G35" i="2" s="1"/>
  <c r="H35" i="2" s="1" a="1"/>
  <c r="H35" i="2" s="1"/>
  <c r="F35" i="2" a="1"/>
  <c r="F35" i="2" s="1"/>
  <c r="G47" i="2" a="1"/>
  <c r="G47" i="2" s="1"/>
  <c r="H47" i="2" s="1" a="1"/>
  <c r="H47" i="2" s="1"/>
  <c r="F47" i="2" a="1"/>
  <c r="F47" i="2" s="1"/>
  <c r="G37" i="2" a="1"/>
  <c r="G37" i="2" s="1"/>
  <c r="H37" i="2" s="1" a="1"/>
  <c r="H37" i="2" s="1"/>
  <c r="F37" i="2" a="1"/>
  <c r="F37" i="2" s="1"/>
  <c r="G41" i="2" a="1"/>
  <c r="G41" i="2" s="1"/>
  <c r="H41" i="2" s="1" a="1"/>
  <c r="H41" i="2" s="1"/>
  <c r="F41" i="2" a="1"/>
  <c r="F41" i="2" s="1"/>
  <c r="G45" i="2" a="1"/>
  <c r="G45" i="2" s="1"/>
  <c r="H45" i="2" s="1" a="1"/>
  <c r="H45" i="2" s="1"/>
  <c r="F45" i="2" a="1"/>
  <c r="F45" i="2" s="1"/>
  <c r="G49" i="2" a="1"/>
  <c r="G49" i="2" s="1"/>
  <c r="H49" i="2" s="1" a="1"/>
  <c r="H49" i="2" s="1"/>
  <c r="F49" i="2" a="1"/>
  <c r="F49" i="2" s="1"/>
  <c r="J13" i="2" a="1"/>
  <c r="J13" i="2" s="1"/>
  <c r="G38" i="2" a="1"/>
  <c r="G38" i="2" s="1"/>
  <c r="H38" i="2" s="1" a="1"/>
  <c r="H38" i="2" s="1"/>
  <c r="F38" i="2" a="1"/>
  <c r="F38" i="2" s="1"/>
  <c r="G42" i="2" a="1"/>
  <c r="G42" i="2" s="1"/>
  <c r="H42" i="2" s="1" a="1"/>
  <c r="H42" i="2" s="1"/>
  <c r="F42" i="2" a="1"/>
  <c r="F42" i="2" s="1"/>
  <c r="G46" i="2" a="1"/>
  <c r="G46" i="2" s="1"/>
  <c r="H46" i="2" s="1" a="1"/>
  <c r="H46" i="2" s="1"/>
  <c r="F46" i="2" a="1"/>
  <c r="F46" i="2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<sst xmlns="http://schemas.openxmlformats.org/spreadsheetml/2006/main" count="58" uniqueCount="57">
  <si>
    <t>Table 1</t>
  </si>
  <si>
    <t xml:space="preserve">Leadership </t>
  </si>
  <si>
    <t>Dominance</t>
  </si>
  <si>
    <t xml:space="preserve">New Leadership </t>
  </si>
  <si>
    <t>Leadership Factor</t>
  </si>
  <si>
    <t xml:space="preserve">New Dominance </t>
  </si>
  <si>
    <t>Dominance factor</t>
  </si>
  <si>
    <t xml:space="preserve">Soldiers </t>
  </si>
  <si>
    <t xml:space="preserve">Health </t>
  </si>
  <si>
    <t xml:space="preserve">Health bonus </t>
  </si>
  <si>
    <t xml:space="preserve">Stack health </t>
  </si>
  <si>
    <t>Stack</t>
  </si>
  <si>
    <t>Josephine’s II</t>
  </si>
  <si>
    <t>S8 Melee</t>
  </si>
  <si>
    <t xml:space="preserve">S8 Ranged </t>
  </si>
  <si>
    <t xml:space="preserve">S8 Mounted </t>
  </si>
  <si>
    <t xml:space="preserve">S8 Flying </t>
  </si>
  <si>
    <t>S9 Melee</t>
  </si>
  <si>
    <t xml:space="preserve">S9 Ranged </t>
  </si>
  <si>
    <t xml:space="preserve">S9 Mounted </t>
  </si>
  <si>
    <t xml:space="preserve">S9 Flying </t>
  </si>
  <si>
    <t>G8 Melee</t>
  </si>
  <si>
    <t xml:space="preserve">G8 Ranged </t>
  </si>
  <si>
    <t xml:space="preserve">G8 Mounted </t>
  </si>
  <si>
    <t xml:space="preserve">G8 Flying </t>
  </si>
  <si>
    <t>G9 Melee</t>
  </si>
  <si>
    <t xml:space="preserve">G9 Ranged </t>
  </si>
  <si>
    <t xml:space="preserve">G9 Mounted </t>
  </si>
  <si>
    <t xml:space="preserve">G9 Flying </t>
  </si>
  <si>
    <t>M7 Melee</t>
  </si>
  <si>
    <t>M7 Flying</t>
  </si>
  <si>
    <t>M7 Ranged</t>
  </si>
  <si>
    <t xml:space="preserve">M7 mounted </t>
  </si>
  <si>
    <t>M8 melee</t>
  </si>
  <si>
    <t>M8 flying</t>
  </si>
  <si>
    <t>M8 mounted</t>
  </si>
  <si>
    <t>M8 ranged</t>
  </si>
  <si>
    <t>M9 melee</t>
  </si>
  <si>
    <t>M9 flying</t>
  </si>
  <si>
    <t>M9 mounted</t>
  </si>
  <si>
    <t>M9 ranged</t>
  </si>
  <si>
    <t xml:space="preserve">S9 G9 melee mercs </t>
  </si>
  <si>
    <t>S9 G9 rang mercs</t>
  </si>
  <si>
    <t>S9 G9 moun mercs</t>
  </si>
  <si>
    <t>S9 G9 fly mercs</t>
  </si>
  <si>
    <t xml:space="preserve">Epic Hunters </t>
  </si>
  <si>
    <t>Arac melee</t>
  </si>
  <si>
    <t>Arac ran</t>
  </si>
  <si>
    <t>Arac mount</t>
  </si>
  <si>
    <t>Arac fly</t>
  </si>
  <si>
    <t>Cat</t>
  </si>
  <si>
    <t>Scouts</t>
  </si>
  <si>
    <t>Cannoneer</t>
  </si>
  <si>
    <t>Wyvern</t>
  </si>
  <si>
    <t>Warden</t>
  </si>
  <si>
    <t>Salamander</t>
  </si>
  <si>
    <t xml:space="preserve">Josephine’s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</si>
</sst>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7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2" fillId="2" borderId="1" xfId="0" applyFont="1" applyFill="1" applyBorder="1">
      <alignment vertical="top" wrapText="1"/>
    </xf>
    <xf numFmtId="0" fontId="2" fillId="3" borderId="2" xfId="0" applyFont="1" applyFill="1" applyBorder="1">
      <alignment vertical="top" wrapText="1"/>
    </xf>
    <xf numFmtId="49" fontId="0" fillId="0" borderId="3" xfId="0" applyNumberFormat="1" applyBorder="1">
      <alignment vertical="top" wrapText="1"/>
    </xf>
    <xf numFmtId="0" fontId="0" fillId="0" borderId="4" xfId="0" applyNumberFormat="1" applyBorder="1">
      <alignment vertical="top" wrapText="1"/>
    </xf>
    <xf numFmtId="49" fontId="0" fillId="0" borderId="4" xfId="0" applyNumberFormat="1" applyBorder="1">
      <alignment vertical="top" wrapText="1"/>
    </xf>
    <xf numFmtId="0" fontId="2" fillId="3" borderId="5" xfId="0" applyFont="1" applyFill="1" applyBorder="1">
      <alignment vertical="top" wrapText="1"/>
    </xf>
    <xf numFmtId="0" fontId="0" fillId="0" borderId="6" xfId="0" applyBorder="1">
      <alignment vertical="top" wrapText="1"/>
    </xf>
    <xf numFmtId="49" fontId="0" fillId="0" borderId="7" xfId="0" applyNumberFormat="1" applyBorder="1">
      <alignment vertical="top" wrapText="1"/>
    </xf>
    <xf numFmtId="0" fontId="0" fillId="0" borderId="7" xfId="0" applyBorder="1">
      <alignment vertical="top" wrapText="1"/>
    </xf>
    <xf numFmtId="49" fontId="0" fillId="0" borderId="6" xfId="0" applyNumberFormat="1" applyBorder="1">
      <alignment vertical="top" wrapText="1"/>
    </xf>
    <xf numFmtId="0" fontId="0" fillId="0" borderId="7" xfId="0" applyNumberFormat="1" applyBorder="1">
      <alignment vertical="top" wrapText="1"/>
    </xf>
    <xf numFmtId="164" fontId="0" fillId="0" borderId="7" xfId="0" applyNumberFormat="1" applyBorder="1">
      <alignment vertical="top" wrapText="1"/>
    </xf>
    <xf numFmtId="49" fontId="0" fillId="4" borderId="4" xfId="0" applyNumberFormat="1" applyFill="1" applyBorder="1">
      <alignment vertical="top" wrapText="1"/>
    </xf>
    <xf numFmtId="0" fontId="0" fillId="4" borderId="4" xfId="0" applyNumberFormat="1" applyFill="1" applyBorder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4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sqref="A1:M1"/>
    </sheetView>
  </sheetViews>
  <sheetFormatPr defaultColWidth="16.33203125" defaultRowHeight="19.95" customHeight="1"/>
  <cols>
    <col min="1" max="14" width="16.33203125" style="1" customWidth="1"/>
    <col min="15" max="16384" width="16.33203125" style="1"/>
  </cols>
  <sheetData>
    <row r="1" spans="1:13" ht="27.6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0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0.25" customHeight="1">
      <c r="A3" s="3"/>
      <c r="B3" s="4" t="s">
        <v>1</v>
      </c>
      <c r="C3" s="5" cm="1">
        <f t="array" ref="C3">((C21*10)+C34+C33+(C26*2)+(C20*20)+C30+C29+(C24*2)+(C18*20)+C32+C31+(C25*2)+(C19*20)+C28+C27+(C23*2)+(C17*20)+(C22*10))</f>
        <v>955080</v>
      </c>
      <c r="D3" s="6" t="s">
        <v>2</v>
      </c>
      <c r="E3" s="5" cm="1">
        <f t="array" ref="E3">(C13*45)+(C14*44)+(C15*43)+(C16*41)+(C9*55)+(C10*54)+(C11*53)+(C12*52)+(C5*55)+(C6*54)+(C7*53)+(C8*52)</f>
        <v>230644.83578367918</v>
      </c>
      <c r="F3" s="14" t="s">
        <v>3</v>
      </c>
      <c r="G3" s="15" cm="1">
        <f t="array" ref="G3">418905</f>
        <v>418905</v>
      </c>
      <c r="H3" s="6" t="s">
        <v>4</v>
      </c>
      <c r="I3" s="5" cm="1">
        <f t="array" ref="I3">G3/C3</f>
        <v>0.4386072370900867</v>
      </c>
      <c r="J3" s="14" t="s">
        <v>5</v>
      </c>
      <c r="K3" s="15">
        <v>72971</v>
      </c>
      <c r="L3" s="6" t="s">
        <v>6</v>
      </c>
      <c r="M3" s="5" cm="1">
        <f t="array" ref="M3">K3/E3</f>
        <v>0.31637820873838768</v>
      </c>
    </row>
    <row r="4" spans="1:13" ht="20.100000000000001" customHeight="1">
      <c r="A4" s="7"/>
      <c r="B4" s="8"/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10</v>
      </c>
      <c r="I4" s="10"/>
      <c r="J4" s="10"/>
      <c r="K4" s="10"/>
      <c r="L4" s="10"/>
      <c r="M4" s="10"/>
    </row>
    <row r="5" spans="1:13" ht="20.100000000000001" customHeight="1">
      <c r="A5" s="7"/>
      <c r="B5" s="11" t="s">
        <v>37</v>
      </c>
      <c r="C5" s="12" cm="1">
        <f t="array" ref="C5">(10000000000/(D5*E5))</f>
        <v>171.37299761363101</v>
      </c>
      <c r="D5" s="12">
        <v>3630000</v>
      </c>
      <c r="E5" s="13">
        <v>16.074999999999999</v>
      </c>
      <c r="F5" s="12" cm="1">
        <f t="array" ref="F5">C5*D5*E5</f>
        <v>10000000000</v>
      </c>
      <c r="G5" s="12" cm="1">
        <f t="array" ref="G5">$M$3*C5</f>
        <v>54.218682011128564</v>
      </c>
      <c r="H5" s="12" cm="1">
        <f t="array" ref="H5">G5*E5*D5</f>
        <v>3163782087.3838768</v>
      </c>
      <c r="I5" s="10"/>
      <c r="J5" s="10"/>
      <c r="K5" s="10"/>
      <c r="L5" s="10"/>
      <c r="M5" s="10"/>
    </row>
    <row r="6" spans="1:13" ht="20.100000000000001" customHeight="1">
      <c r="A6" s="7"/>
      <c r="B6" s="11" t="s">
        <v>38</v>
      </c>
      <c r="C6" s="12" cm="1">
        <f t="array" ref="C6">(9800000000/(D6*E6))</f>
        <v>170.76815173970056</v>
      </c>
      <c r="D6" s="12">
        <v>3570000</v>
      </c>
      <c r="E6" s="13">
        <v>16.074999999999999</v>
      </c>
      <c r="F6" s="12" cm="1">
        <f t="array" ref="F6">C6*D6*E6</f>
        <v>9800000000</v>
      </c>
      <c r="G6" s="12" cm="1">
        <f t="array" ref="G6">$M$3*C6</f>
        <v>54.02732195697164</v>
      </c>
      <c r="H6" s="12" cm="1">
        <f t="array" ref="H6">G6*E6*D6</f>
        <v>3100506445.636199</v>
      </c>
      <c r="I6" s="10"/>
      <c r="J6" s="10"/>
      <c r="K6" s="10"/>
      <c r="L6" s="10"/>
      <c r="M6" s="10"/>
    </row>
    <row r="7" spans="1:13" ht="20.100000000000001" customHeight="1">
      <c r="A7" s="7"/>
      <c r="B7" s="11" t="s">
        <v>39</v>
      </c>
      <c r="C7" s="12" cm="1">
        <f t="array" ref="C7">(9600000000/(D7*E7))</f>
        <v>170.14262737435365</v>
      </c>
      <c r="D7" s="12">
        <v>3510000</v>
      </c>
      <c r="E7" s="13">
        <v>16.074999999999999</v>
      </c>
      <c r="F7" s="12" cm="1">
        <f t="array" ref="F7">C7*D7*E7</f>
        <v>9599999999.9999981</v>
      </c>
      <c r="G7" s="12" cm="1">
        <f t="array" ref="G7">$M$3*C7</f>
        <v>53.829419678740976</v>
      </c>
      <c r="H7" s="12" cm="1">
        <f t="array" ref="H7">G7*E7*D7</f>
        <v>3037230803.8885217</v>
      </c>
      <c r="I7" s="10"/>
      <c r="J7" s="10"/>
      <c r="K7" s="10"/>
      <c r="L7" s="10"/>
      <c r="M7" s="10"/>
    </row>
    <row r="8" spans="1:13" ht="20.100000000000001" customHeight="1">
      <c r="A8" s="7"/>
      <c r="B8" s="11" t="s">
        <v>40</v>
      </c>
      <c r="C8" s="12" cm="1">
        <f t="array" ref="C8">(9400000000/(D8*E8))</f>
        <v>169.4953456397773</v>
      </c>
      <c r="D8" s="12">
        <v>3450000</v>
      </c>
      <c r="E8" s="13">
        <v>16.074999999999999</v>
      </c>
      <c r="F8" s="12" cm="1">
        <f t="array" ref="F8">C8*D8*E8</f>
        <v>9399999999.9999981</v>
      </c>
      <c r="G8" s="12" cm="1">
        <f t="array" ref="G8">$M$3*C8</f>
        <v>53.624633843006627</v>
      </c>
      <c r="H8" s="12" cm="1">
        <f t="array" ref="H8">G8*E8*D8</f>
        <v>2973955162.1408434</v>
      </c>
      <c r="I8" s="10"/>
      <c r="J8" s="10"/>
      <c r="K8" s="10"/>
      <c r="L8" s="10"/>
      <c r="M8" s="10"/>
    </row>
    <row r="9" spans="1:13" ht="20.100000000000001" customHeight="1">
      <c r="A9" s="7"/>
      <c r="B9" s="11" t="s">
        <v>33</v>
      </c>
      <c r="C9" s="12" cm="1">
        <f t="array" ref="C9">(10200000000/(D9*E9))</f>
        <v>315.6844084399155</v>
      </c>
      <c r="D9" s="12">
        <v>2010000</v>
      </c>
      <c r="E9" s="13">
        <v>16.074999999999999</v>
      </c>
      <c r="F9" s="12" cm="1">
        <f t="array" ref="F9">C9*D9*E9</f>
        <v>10200000000</v>
      </c>
      <c r="G9" s="12" cm="1">
        <f t="array" ref="G9">$M$3*C9</f>
        <v>99.875667668858014</v>
      </c>
      <c r="H9" s="12" cm="1">
        <f t="array" ref="H9">G9*E9*D9</f>
        <v>3227057729.1315541</v>
      </c>
      <c r="I9" s="10"/>
      <c r="J9" s="10"/>
      <c r="K9" s="10"/>
      <c r="L9" s="10"/>
      <c r="M9" s="10"/>
    </row>
    <row r="10" spans="1:13" ht="20.100000000000001" customHeight="1">
      <c r="A10" s="7"/>
      <c r="B10" s="11" t="s">
        <v>34</v>
      </c>
      <c r="C10" s="12" cm="1">
        <f t="array" ref="C10">(10150000000/(D10*E10))</f>
        <v>318.8965863926984</v>
      </c>
      <c r="D10" s="12">
        <v>1980000</v>
      </c>
      <c r="E10" s="13">
        <v>16.074999999999999</v>
      </c>
      <c r="F10" s="12" cm="1">
        <f t="array" ref="F10">C10*D10*E10</f>
        <v>10150000000</v>
      </c>
      <c r="G10" s="12" cm="1">
        <f t="array" ref="G10">$M$3*C10</f>
        <v>100.89193077570842</v>
      </c>
      <c r="H10" s="12" cm="1">
        <f t="array" ref="H10">G10*E10*D10</f>
        <v>3211238818.6946349</v>
      </c>
      <c r="I10" s="10"/>
      <c r="J10" s="10"/>
      <c r="K10" s="10"/>
      <c r="L10" s="10"/>
      <c r="M10" s="10"/>
    </row>
    <row r="11" spans="1:13" ht="20.100000000000001" customHeight="1">
      <c r="A11" s="7"/>
      <c r="B11" s="11" t="s">
        <v>35</v>
      </c>
      <c r="C11" s="12" cm="1">
        <f t="array" ref="C11">(10100000000/(D11*E11))</f>
        <v>322.20760059018227</v>
      </c>
      <c r="D11" s="12">
        <v>1950000</v>
      </c>
      <c r="E11" s="13">
        <v>16.074999999999999</v>
      </c>
      <c r="F11" s="12" cm="1">
        <f t="array" ref="F11">C11*D11*E11</f>
        <v>10100000000</v>
      </c>
      <c r="G11" s="12" cm="1">
        <f t="array" ref="G11">$M$3*C11</f>
        <v>101.93946351661573</v>
      </c>
      <c r="H11" s="12" cm="1">
        <f t="array" ref="H11">G11*E11*D11</f>
        <v>3195419908.2577157</v>
      </c>
      <c r="I11" s="10"/>
      <c r="J11" s="10"/>
      <c r="K11" s="10"/>
      <c r="L11" s="10"/>
      <c r="M11" s="10"/>
    </row>
    <row r="12" spans="1:13" ht="20.100000000000001" customHeight="1">
      <c r="A12" s="7"/>
      <c r="B12" s="11" t="s">
        <v>36</v>
      </c>
      <c r="C12" s="12" cm="1">
        <f t="array" ref="C12">(10050000000/(D12*E12))</f>
        <v>325.62208398133748</v>
      </c>
      <c r="D12" s="12">
        <v>1920000</v>
      </c>
      <c r="E12" s="13">
        <v>16.074999999999999</v>
      </c>
      <c r="F12" s="12" cm="1">
        <f t="array" ref="F12">C12*D12*E12</f>
        <v>10049999999.999998</v>
      </c>
      <c r="G12" s="12" cm="1">
        <f t="array" ref="G12">$M$3*C12</f>
        <v>103.0197316556764</v>
      </c>
      <c r="H12" s="12" cm="1">
        <f t="array" ref="H12">G12*E12*D12</f>
        <v>3179600997.8207965</v>
      </c>
      <c r="I12" s="10"/>
      <c r="J12" s="10"/>
      <c r="K12" s="10"/>
      <c r="L12" s="10"/>
      <c r="M12" s="10"/>
    </row>
    <row r="13" spans="1:13" ht="20.100000000000001" customHeight="1">
      <c r="A13" s="7"/>
      <c r="B13" s="11" t="s">
        <v>29</v>
      </c>
      <c r="C13" s="12" cm="1">
        <f t="array" ref="C13">(10400000000/(D13*E13))</f>
        <v>695.66380708707504</v>
      </c>
      <c r="D13" s="12">
        <v>930000</v>
      </c>
      <c r="E13" s="13">
        <v>16.074999999999999</v>
      </c>
      <c r="F13" s="12" cm="1">
        <f t="array" ref="F13">C13*D13*E13</f>
        <v>10400000000</v>
      </c>
      <c r="G13" s="12" cm="1">
        <f t="array" ref="G13">$M$3*C13</f>
        <v>220.09286917033609</v>
      </c>
      <c r="H13" s="12" cm="1">
        <f t="array" ref="H13">G13*E13*D13</f>
        <v>3290333370.8792319</v>
      </c>
      <c r="I13" s="10"/>
      <c r="J13" s="12" cm="1">
        <f t="array" ref="J13">SUM(J21:J34)</f>
        <v>297910.80757632875</v>
      </c>
      <c r="K13" s="10"/>
      <c r="L13" s="10"/>
      <c r="M13" s="10"/>
    </row>
    <row r="14" spans="1:13" ht="20.100000000000001" customHeight="1">
      <c r="A14" s="7"/>
      <c r="B14" s="11" t="s">
        <v>30</v>
      </c>
      <c r="C14" s="12" cm="1">
        <f t="array" ref="C14">(10350000000/(D14*E14))</f>
        <v>715.39657853810263</v>
      </c>
      <c r="D14" s="12">
        <v>900000</v>
      </c>
      <c r="E14" s="13">
        <v>16.074999999999999</v>
      </c>
      <c r="F14" s="12" cm="1">
        <f t="array" ref="F14">C14*D14*E14</f>
        <v>10349999999.999998</v>
      </c>
      <c r="G14" s="12" cm="1">
        <f t="array" ref="G14">$M$3*C14</f>
        <v>226.33588805545619</v>
      </c>
      <c r="H14" s="12" cm="1">
        <f t="array" ref="H14">G14*E14*D14</f>
        <v>3274514460.4423122</v>
      </c>
      <c r="I14" s="10"/>
      <c r="J14" s="10"/>
      <c r="K14" s="10"/>
      <c r="L14" s="10"/>
      <c r="M14" s="10"/>
    </row>
    <row r="15" spans="1:13" ht="20.100000000000001" customHeight="1">
      <c r="A15" s="7"/>
      <c r="B15" s="11" t="s">
        <v>31</v>
      </c>
      <c r="C15" s="12" cm="1">
        <f t="array" ref="C15">(10300000000/(D15*E15))</f>
        <v>736.49023077885624</v>
      </c>
      <c r="D15" s="12">
        <v>870000</v>
      </c>
      <c r="E15" s="13">
        <v>16.074999999999999</v>
      </c>
      <c r="F15" s="12" cm="1">
        <f t="array" ref="F15">C15*D15*E15</f>
        <v>10299999999.999998</v>
      </c>
      <c r="G15" s="12" cm="1">
        <f t="array" ref="G15">$M$3*C15</f>
        <v>233.00945996713631</v>
      </c>
      <c r="H15" s="12" cm="1">
        <f t="array" ref="H15">G15*E15*D15</f>
        <v>3258695550.005393</v>
      </c>
      <c r="I15" s="10"/>
      <c r="J15" s="10"/>
      <c r="K15" s="10"/>
      <c r="L15" s="10"/>
      <c r="M15" s="10"/>
    </row>
    <row r="16" spans="1:13" ht="20.100000000000001" customHeight="1">
      <c r="A16" s="7"/>
      <c r="B16" s="11" t="s">
        <v>32</v>
      </c>
      <c r="C16" s="12" cm="1">
        <f t="array" ref="C16">(10250000000/(D16*E16))</f>
        <v>759.09057246537805</v>
      </c>
      <c r="D16" s="12">
        <v>840000</v>
      </c>
      <c r="E16" s="13">
        <v>16.074999999999999</v>
      </c>
      <c r="F16" s="12" cm="1">
        <f t="array" ref="F16">C16*D16*E16</f>
        <v>10250000000</v>
      </c>
      <c r="G16" s="12" cm="1">
        <f t="array" ref="G16">$M$3*C16</f>
        <v>240.15971558679357</v>
      </c>
      <c r="H16" s="12" cm="1">
        <f t="array" ref="H16">G16*E16*D16</f>
        <v>3242876639.5684733</v>
      </c>
      <c r="I16" s="10"/>
      <c r="J16" s="10"/>
      <c r="K16" s="10"/>
      <c r="L16" s="10"/>
      <c r="M16" s="10"/>
    </row>
    <row r="17" spans="1:13" ht="20.100000000000001" customHeight="1">
      <c r="A17" s="7"/>
      <c r="B17" s="11" t="s">
        <v>28</v>
      </c>
      <c r="C17" s="12">
        <v>1900</v>
      </c>
      <c r="D17" s="12">
        <v>330600</v>
      </c>
      <c r="E17" s="13">
        <v>15.074999999999999</v>
      </c>
      <c r="F17" s="12" cm="1">
        <f t="array" ref="F17">C17*D17*E17</f>
        <v>9469210500</v>
      </c>
      <c r="G17" s="12" cm="1">
        <f t="array" ref="G17">$I$3*C17</f>
        <v>833.35375047116474</v>
      </c>
      <c r="H17" s="12" cm="1">
        <f t="array" ref="H17">G17*E17*D17</f>
        <v>4153264254.8294382</v>
      </c>
      <c r="I17" s="12">
        <v>20</v>
      </c>
      <c r="J17" s="12" cm="1">
        <f t="array" ref="J17">I17*G17</f>
        <v>16667.075009423294</v>
      </c>
      <c r="K17" s="10"/>
      <c r="L17" s="10"/>
      <c r="M17" s="10"/>
    </row>
    <row r="18" spans="1:13" ht="20.100000000000001" customHeight="1">
      <c r="A18" s="7"/>
      <c r="B18" s="11" t="s">
        <v>20</v>
      </c>
      <c r="C18" s="12">
        <v>1789</v>
      </c>
      <c r="D18" s="12">
        <v>330600</v>
      </c>
      <c r="E18" s="13">
        <v>16.074999999999999</v>
      </c>
      <c r="F18" s="12" cm="1">
        <f t="array" ref="F18">C18*D18*E18</f>
        <v>9507452655</v>
      </c>
      <c r="G18" s="12" cm="1">
        <f t="array" ref="G18">$I$3*C18</f>
        <v>784.66834715416508</v>
      </c>
      <c r="H18" s="12" cm="1">
        <f t="array" ref="H18">G18*E18*D18</f>
        <v>4170037540.7743587</v>
      </c>
      <c r="I18" s="12">
        <v>20</v>
      </c>
      <c r="J18" s="12" cm="1">
        <f t="array" ref="J18">I18*G18</f>
        <v>15693.366943083302</v>
      </c>
      <c r="K18" s="10"/>
      <c r="L18" s="10"/>
      <c r="M18" s="10"/>
    </row>
    <row r="19" spans="1:13" ht="20.100000000000001" customHeight="1">
      <c r="A19" s="7"/>
      <c r="B19" s="11" t="s">
        <v>24</v>
      </c>
      <c r="C19" s="12">
        <v>3431</v>
      </c>
      <c r="D19" s="12">
        <v>183600</v>
      </c>
      <c r="E19" s="13">
        <v>15.074999999999999</v>
      </c>
      <c r="F19" s="12" cm="1">
        <f t="array" ref="F19">C19*D19*E19</f>
        <v>9496218870</v>
      </c>
      <c r="G19" s="12" cm="1">
        <f t="array" ref="G19">$I$3*C19</f>
        <v>1504.8614304560874</v>
      </c>
      <c r="H19" s="12" cm="1">
        <f t="array" ref="H19">G19*E19*D19</f>
        <v>4165110321.373445</v>
      </c>
      <c r="I19" s="12">
        <v>20</v>
      </c>
      <c r="J19" s="12" cm="1">
        <f t="array" ref="J19">I19*G19</f>
        <v>30097.228609121747</v>
      </c>
      <c r="K19" s="10"/>
      <c r="L19" s="10"/>
      <c r="M19" s="10"/>
    </row>
    <row r="20" spans="1:13" ht="20.100000000000001" customHeight="1">
      <c r="A20" s="7"/>
      <c r="B20" s="11" t="s">
        <v>16</v>
      </c>
      <c r="C20" s="12">
        <v>3223</v>
      </c>
      <c r="D20" s="12">
        <v>183600</v>
      </c>
      <c r="E20" s="13">
        <v>16.074999999999999</v>
      </c>
      <c r="F20" s="12" cm="1">
        <f t="array" ref="F20">C20*D20*E20</f>
        <v>9512265510</v>
      </c>
      <c r="G20" s="12" cm="1">
        <f t="array" ref="G20">$I$3*C20</f>
        <v>1413.6311251413495</v>
      </c>
      <c r="H20" s="12" cm="1">
        <f t="array" ref="H20">G20*E20*D20</f>
        <v>4172148493.8084245</v>
      </c>
      <c r="I20" s="12">
        <v>20</v>
      </c>
      <c r="J20" s="12" cm="1">
        <f t="array" ref="J20">I20*G20</f>
        <v>28272.622502826991</v>
      </c>
      <c r="K20" s="10"/>
      <c r="L20" s="10"/>
      <c r="M20" s="10"/>
    </row>
    <row r="21" spans="1:13" ht="20.100000000000001" customHeight="1">
      <c r="A21" s="7"/>
      <c r="B21" s="11" t="s">
        <v>12</v>
      </c>
      <c r="C21" s="12">
        <v>3819</v>
      </c>
      <c r="D21" s="12">
        <v>165300</v>
      </c>
      <c r="E21" s="13">
        <v>15.074999999999999</v>
      </c>
      <c r="F21" s="12" cm="1">
        <f t="array" ref="F21">C21*D21*E21</f>
        <v>9516556552.5</v>
      </c>
      <c r="G21" s="12" cm="1">
        <f t="array" ref="G21">$I$3*C21</f>
        <v>1675.041038447041</v>
      </c>
      <c r="H21" s="12" cm="1">
        <f t="array" ref="H21">G21*E21*D21</f>
        <v>4174030576.1035852</v>
      </c>
      <c r="I21" s="12">
        <v>10</v>
      </c>
      <c r="J21" s="12" cm="1">
        <f t="array" ref="J21">I21*G21</f>
        <v>16750.410384470411</v>
      </c>
      <c r="K21" s="10"/>
      <c r="L21" s="10"/>
      <c r="M21" s="10"/>
    </row>
    <row r="22" spans="1:13" ht="20.100000000000001" customHeight="1">
      <c r="A22" s="7"/>
      <c r="B22" s="11" t="s">
        <v>56</v>
      </c>
      <c r="C22" s="12">
        <v>6900</v>
      </c>
      <c r="D22" s="12">
        <v>91800</v>
      </c>
      <c r="E22" s="13">
        <v>15.074999999999999</v>
      </c>
      <c r="F22" s="12" cm="1">
        <f t="array" ref="F22">C22*D22*E22</f>
        <v>9548806500</v>
      </c>
      <c r="G22" s="12" cm="1">
        <f t="array" ref="G22">$I$3*C22</f>
        <v>3026.3899359215984</v>
      </c>
      <c r="H22" s="12" cm="1">
        <f t="array" ref="H22">G22*E22*D22</f>
        <v>4188175636.4728608</v>
      </c>
      <c r="I22" s="10"/>
      <c r="J22" s="12" cm="1">
        <f t="array" ref="J22">I22*G22</f>
        <v>0</v>
      </c>
      <c r="K22" s="10"/>
      <c r="L22" s="10"/>
      <c r="M22" s="10"/>
    </row>
    <row r="23" spans="1:13" ht="20.100000000000001" customHeight="1">
      <c r="A23" s="7"/>
      <c r="B23" s="11" t="s">
        <v>27</v>
      </c>
      <c r="C23" s="12">
        <v>19050</v>
      </c>
      <c r="D23" s="12">
        <v>33060</v>
      </c>
      <c r="E23" s="13">
        <v>15.074999999999999</v>
      </c>
      <c r="F23" s="12" cm="1">
        <f t="array" ref="F23">C23*D23*E23</f>
        <v>9494129475</v>
      </c>
      <c r="G23" s="12" cm="1">
        <f t="array" ref="G23">$I$3*C23</f>
        <v>8355.4678665661522</v>
      </c>
      <c r="H23" s="12" cm="1">
        <f t="array" ref="H23">G23*E23*D23</f>
        <v>4164193897.6053057</v>
      </c>
      <c r="I23" s="12">
        <v>2</v>
      </c>
      <c r="J23" s="12" cm="1">
        <f t="array" ref="J23">I23*G23</f>
        <v>16710.935733132304</v>
      </c>
      <c r="K23" s="10"/>
      <c r="L23" s="10"/>
      <c r="M23" s="10"/>
    </row>
    <row r="24" spans="1:13" ht="20.100000000000001" customHeight="1">
      <c r="A24" s="7"/>
      <c r="B24" s="11" t="s">
        <v>19</v>
      </c>
      <c r="C24" s="12">
        <v>19088</v>
      </c>
      <c r="D24" s="12">
        <v>33060</v>
      </c>
      <c r="E24" s="13">
        <v>15.074999999999999</v>
      </c>
      <c r="F24" s="12" cm="1">
        <f t="array" ref="F24">C24*D24*E24</f>
        <v>9513067896</v>
      </c>
      <c r="G24" s="12" cm="1">
        <f t="array" ref="G24">$I$3*C24</f>
        <v>8372.1349415755758</v>
      </c>
      <c r="H24" s="12" cm="1">
        <f t="array" ref="H24">G24*E24*D24</f>
        <v>4172500426.1149645</v>
      </c>
      <c r="I24" s="12">
        <v>2</v>
      </c>
      <c r="J24" s="12" cm="1">
        <f t="array" ref="J24">I24*G24</f>
        <v>16744.269883151152</v>
      </c>
      <c r="K24" s="10"/>
      <c r="L24" s="10"/>
      <c r="M24" s="10"/>
    </row>
    <row r="25" spans="1:13" ht="20.100000000000001" customHeight="1">
      <c r="A25" s="7"/>
      <c r="B25" s="11" t="s">
        <v>23</v>
      </c>
      <c r="C25" s="12">
        <v>34321</v>
      </c>
      <c r="D25" s="12">
        <v>18360</v>
      </c>
      <c r="E25" s="13">
        <v>15.074999999999999</v>
      </c>
      <c r="F25" s="12" cm="1">
        <f t="array" ref="F25">C25*D25*E25</f>
        <v>9499263417</v>
      </c>
      <c r="G25" s="12" cm="1">
        <f t="array" ref="G25">$I$3*C25</f>
        <v>15053.438984168866</v>
      </c>
      <c r="H25" s="12" cm="1">
        <f t="array" ref="H25">G25*E25*D25</f>
        <v>4166445681.7213063</v>
      </c>
      <c r="I25" s="12">
        <v>2</v>
      </c>
      <c r="J25" s="12" cm="1">
        <f t="array" ref="J25">I25*G25</f>
        <v>30106.877968337732</v>
      </c>
      <c r="K25" s="10"/>
      <c r="L25" s="10"/>
      <c r="M25" s="10"/>
    </row>
    <row r="26" spans="1:13" ht="20.100000000000001" customHeight="1">
      <c r="A26" s="7"/>
      <c r="B26" s="11" t="s">
        <v>15</v>
      </c>
      <c r="C26" s="12">
        <v>34374</v>
      </c>
      <c r="D26" s="12">
        <v>18360</v>
      </c>
      <c r="E26" s="13">
        <v>15.074999999999999</v>
      </c>
      <c r="F26" s="12" cm="1">
        <f t="array" ref="F26">C26*D26*E26</f>
        <v>9513932598</v>
      </c>
      <c r="G26" s="12" cm="1">
        <f t="array" ref="G26">$I$3*C26</f>
        <v>15076.68516773464</v>
      </c>
      <c r="H26" s="12" cm="1">
        <f t="array" ref="H26">G26*E26*D26</f>
        <v>4172879690.6700902</v>
      </c>
      <c r="I26" s="12">
        <v>2</v>
      </c>
      <c r="J26" s="12" cm="1">
        <f t="array" ref="J26">I26*G26</f>
        <v>30153.370335469281</v>
      </c>
      <c r="K26" s="10"/>
      <c r="L26" s="10"/>
      <c r="M26" s="10"/>
    </row>
    <row r="27" spans="1:13" ht="20.100000000000001" customHeight="1">
      <c r="A27" s="7"/>
      <c r="B27" s="11" t="s">
        <v>26</v>
      </c>
      <c r="C27" s="12">
        <v>38107</v>
      </c>
      <c r="D27" s="12">
        <v>16530</v>
      </c>
      <c r="E27" s="13">
        <v>15.074999999999999</v>
      </c>
      <c r="F27" s="12" cm="1">
        <f t="array" ref="F27">C27*D27*E27</f>
        <v>9495873803.25</v>
      </c>
      <c r="G27" s="12" cm="1">
        <f t="array" ref="G27">$I$3*C27</f>
        <v>16714.005983791933</v>
      </c>
      <c r="H27" s="12" cm="1">
        <f t="array" ref="H27">G27*E27*D27</f>
        <v>4164958972.5996156</v>
      </c>
      <c r="I27" s="12">
        <v>1</v>
      </c>
      <c r="J27" s="12" cm="1">
        <f t="array" ref="J27">I27*G27</f>
        <v>16714.005983791933</v>
      </c>
      <c r="K27" s="10"/>
      <c r="L27" s="10"/>
      <c r="M27" s="10"/>
    </row>
    <row r="28" spans="1:13" ht="20.100000000000001" customHeight="1">
      <c r="A28" s="7"/>
      <c r="B28" s="11" t="s">
        <v>25</v>
      </c>
      <c r="C28" s="12">
        <v>38108</v>
      </c>
      <c r="D28" s="12">
        <v>16530</v>
      </c>
      <c r="E28" s="13">
        <v>15.074999999999999</v>
      </c>
      <c r="F28" s="12" cm="1">
        <f t="array" ref="F28">C28*D28*E28</f>
        <v>9496122993</v>
      </c>
      <c r="G28" s="12" cm="1">
        <f t="array" ref="G28">$I$3*C28</f>
        <v>16714.444591029023</v>
      </c>
      <c r="H28" s="12" cm="1">
        <f t="array" ref="H28">G28*E28*D28</f>
        <v>4165068269.0273743</v>
      </c>
      <c r="I28" s="12">
        <v>1</v>
      </c>
      <c r="J28" s="12" cm="1">
        <f t="array" ref="J28">I28*G28</f>
        <v>16714.444591029023</v>
      </c>
      <c r="K28" s="10"/>
      <c r="L28" s="10"/>
      <c r="M28" s="10"/>
    </row>
    <row r="29" spans="1:13" ht="20.100000000000001" customHeight="1">
      <c r="A29" s="7"/>
      <c r="B29" s="11" t="s">
        <v>18</v>
      </c>
      <c r="C29" s="12">
        <v>38178</v>
      </c>
      <c r="D29" s="12">
        <v>16530</v>
      </c>
      <c r="E29" s="13">
        <v>15.074999999999999</v>
      </c>
      <c r="F29" s="12" cm="1">
        <f t="array" ref="F29">C29*D29*E29</f>
        <v>9513566275.5</v>
      </c>
      <c r="G29" s="12" cm="1">
        <f t="array" ref="G29">$I$3*C29</f>
        <v>16745.147097625329</v>
      </c>
      <c r="H29" s="12" cm="1">
        <f t="array" ref="H29">G29*E29*D29</f>
        <v>4172719018.9704814</v>
      </c>
      <c r="I29" s="12">
        <v>1</v>
      </c>
      <c r="J29" s="12" cm="1">
        <f t="array" ref="J29">I29*G29</f>
        <v>16745.147097625329</v>
      </c>
      <c r="K29" s="10"/>
      <c r="L29" s="10"/>
      <c r="M29" s="10"/>
    </row>
    <row r="30" spans="1:13" ht="20.100000000000001" customHeight="1">
      <c r="A30" s="7"/>
      <c r="B30" s="11" t="s">
        <v>17</v>
      </c>
      <c r="C30" s="12">
        <v>38179</v>
      </c>
      <c r="D30" s="12">
        <v>16530</v>
      </c>
      <c r="E30" s="13">
        <v>15.074999999999999</v>
      </c>
      <c r="F30" s="12" cm="1">
        <f t="array" ref="F30">C30*D30*E30</f>
        <v>9513815465.25</v>
      </c>
      <c r="G30" s="12" cm="1">
        <f t="array" ref="G30">$I$3*C30</f>
        <v>16745.58570486242</v>
      </c>
      <c r="H30" s="12" cm="1">
        <f t="array" ref="H30">G30*E30*D30</f>
        <v>4172828315.3982401</v>
      </c>
      <c r="I30" s="12">
        <v>1</v>
      </c>
      <c r="J30" s="12" cm="1">
        <f t="array" ref="J30">I30*G30</f>
        <v>16745.58570486242</v>
      </c>
      <c r="K30" s="10"/>
      <c r="L30" s="10"/>
      <c r="M30" s="10"/>
    </row>
    <row r="31" spans="1:13" ht="20.100000000000001" customHeight="1">
      <c r="A31" s="7"/>
      <c r="B31" s="11" t="s">
        <v>22</v>
      </c>
      <c r="C31" s="12">
        <v>68646</v>
      </c>
      <c r="D31" s="12">
        <v>9180</v>
      </c>
      <c r="E31" s="13">
        <v>15.074999999999999</v>
      </c>
      <c r="F31" s="12" cm="1">
        <f t="array" ref="F31">C31*D31*E31</f>
        <v>9499816971</v>
      </c>
      <c r="G31" s="12" cm="1">
        <f t="array" ref="G31">$I$3*C31</f>
        <v>30108.632397286092</v>
      </c>
      <c r="H31" s="12" cm="1">
        <f t="array" ref="H31">G31*E31*D31</f>
        <v>4166688474.511826</v>
      </c>
      <c r="I31" s="12">
        <v>1</v>
      </c>
      <c r="J31" s="12" cm="1">
        <f t="array" ref="J31">I31*G31</f>
        <v>30108.632397286092</v>
      </c>
      <c r="K31" s="10"/>
      <c r="L31" s="10"/>
      <c r="M31" s="10"/>
    </row>
    <row r="32" spans="1:13" ht="20.100000000000001" customHeight="1">
      <c r="A32" s="7"/>
      <c r="B32" s="11" t="s">
        <v>21</v>
      </c>
      <c r="C32" s="12">
        <v>68647</v>
      </c>
      <c r="D32" s="12">
        <v>9180</v>
      </c>
      <c r="E32" s="13">
        <v>15.074999999999999</v>
      </c>
      <c r="F32" s="12" cm="1">
        <f t="array" ref="F32">C32*D32*E32</f>
        <v>9499955359.5</v>
      </c>
      <c r="G32" s="12" cm="1">
        <f t="array" ref="G32">$I$3*C32</f>
        <v>30109.071004523183</v>
      </c>
      <c r="H32" s="12" cm="1">
        <f t="array" ref="H32">G32*E32*D32</f>
        <v>4166749172.7094564</v>
      </c>
      <c r="I32" s="12">
        <v>1</v>
      </c>
      <c r="J32" s="12" cm="1">
        <f t="array" ref="J32">I32*G32</f>
        <v>30109.071004523183</v>
      </c>
      <c r="K32" s="10"/>
      <c r="L32" s="10"/>
      <c r="M32" s="10"/>
    </row>
    <row r="33" spans="1:13" ht="20.100000000000001" customHeight="1">
      <c r="A33" s="7"/>
      <c r="B33" s="11" t="s">
        <v>14</v>
      </c>
      <c r="C33" s="12">
        <v>68749</v>
      </c>
      <c r="D33" s="12">
        <v>9180</v>
      </c>
      <c r="E33" s="13">
        <v>15.074999999999999</v>
      </c>
      <c r="F33" s="12" cm="1">
        <f t="array" ref="F33">C33*D33*E33</f>
        <v>9514070986.5</v>
      </c>
      <c r="G33" s="12" cm="1">
        <f t="array" ref="G33">$I$3*C33</f>
        <v>30153.808942706371</v>
      </c>
      <c r="H33" s="12" cm="1">
        <f t="array" ref="H33">G33*E33*D33</f>
        <v>4172940388.8677206</v>
      </c>
      <c r="I33" s="12">
        <v>1</v>
      </c>
      <c r="J33" s="12" cm="1">
        <f t="array" ref="J33">I33*G33</f>
        <v>30153.808942706371</v>
      </c>
      <c r="K33" s="10"/>
      <c r="L33" s="10"/>
      <c r="M33" s="10"/>
    </row>
    <row r="34" spans="1:13" ht="20.100000000000001" customHeight="1">
      <c r="A34" s="7"/>
      <c r="B34" s="11" t="s">
        <v>13</v>
      </c>
      <c r="C34" s="12">
        <v>68750</v>
      </c>
      <c r="D34" s="12">
        <v>9180</v>
      </c>
      <c r="E34" s="13">
        <v>15.074999999999999</v>
      </c>
      <c r="F34" s="12" cm="1">
        <f t="array" ref="F34">C34*D34*E34</f>
        <v>9514209375</v>
      </c>
      <c r="G34" s="12" cm="1">
        <f t="array" ref="G34">$I$3*C34</f>
        <v>30154.247549943462</v>
      </c>
      <c r="H34" s="12" cm="1">
        <f t="array" ref="H34">G34*E34*D34</f>
        <v>4173001087.0653505</v>
      </c>
      <c r="I34" s="12" cm="1">
        <f t="array" ref="I34">1</f>
        <v>1</v>
      </c>
      <c r="J34" s="12" cm="1">
        <f t="array" ref="J34">I34*G34</f>
        <v>30154.247549943462</v>
      </c>
      <c r="K34" s="10"/>
      <c r="L34" s="10"/>
      <c r="M34" s="10"/>
    </row>
    <row r="35" spans="1:13" ht="20.100000000000001" customHeight="1">
      <c r="A35" s="7"/>
      <c r="B35" s="11" t="s">
        <v>41</v>
      </c>
      <c r="C35" s="12" cm="1">
        <f t="array" ref="C35">$H$8/(D35*E35)</f>
        <v>5978.09972790762</v>
      </c>
      <c r="D35" s="12">
        <v>33000</v>
      </c>
      <c r="E35" s="13">
        <v>15.074999999999999</v>
      </c>
      <c r="F35" s="12" cm="1">
        <f t="array" ref="F35">C35*D35*E35</f>
        <v>2973955162.1408429</v>
      </c>
      <c r="G35" s="12" cm="1">
        <f t="array" ref="G35">1*C35</f>
        <v>5978.09972790762</v>
      </c>
      <c r="H35" s="12" cm="1">
        <f t="array" ref="H35">G35*E35*D35</f>
        <v>2973955162.1408434</v>
      </c>
      <c r="I35" s="10"/>
      <c r="J35" s="10"/>
      <c r="K35" s="10"/>
      <c r="L35" s="10"/>
      <c r="M35" s="10"/>
    </row>
    <row r="36" spans="1:13" ht="20.100000000000001" customHeight="1">
      <c r="A36" s="7"/>
      <c r="B36" s="11" t="s">
        <v>42</v>
      </c>
      <c r="C36" s="12" cm="1">
        <f t="array" ref="C36">$H$8/(D36*E36)</f>
        <v>5978.09972790762</v>
      </c>
      <c r="D36" s="12">
        <v>33000</v>
      </c>
      <c r="E36" s="13">
        <v>15.074999999999999</v>
      </c>
      <c r="F36" s="12" cm="1">
        <f t="array" ref="F36">C36*D36*E36</f>
        <v>2973955162.1408429</v>
      </c>
      <c r="G36" s="12" cm="1">
        <f t="array" ref="G36">1*C36</f>
        <v>5978.09972790762</v>
      </c>
      <c r="H36" s="12" cm="1">
        <f t="array" ref="H36">G36*E36*D36</f>
        <v>2973955162.1408434</v>
      </c>
      <c r="I36" s="10"/>
      <c r="J36" s="10"/>
      <c r="K36" s="10"/>
      <c r="L36" s="10"/>
      <c r="M36" s="10"/>
    </row>
    <row r="37" spans="1:13" ht="20.100000000000001" customHeight="1">
      <c r="A37" s="7"/>
      <c r="B37" s="11" t="s">
        <v>43</v>
      </c>
      <c r="C37" s="12" cm="1">
        <f t="array" ref="C37">$H$8/(D37*E37)</f>
        <v>2989.04986395381</v>
      </c>
      <c r="D37" s="12">
        <v>66000</v>
      </c>
      <c r="E37" s="13">
        <v>15.074999999999999</v>
      </c>
      <c r="F37" s="12" cm="1">
        <f t="array" ref="F37">C37*D37*E37</f>
        <v>2973955162.1408429</v>
      </c>
      <c r="G37" s="12" cm="1">
        <f t="array" ref="G37">1*C37</f>
        <v>2989.04986395381</v>
      </c>
      <c r="H37" s="12" cm="1">
        <f t="array" ref="H37">G37*E37*D37</f>
        <v>2973955162.1408434</v>
      </c>
      <c r="I37" s="10"/>
      <c r="J37" s="10"/>
      <c r="K37" s="10"/>
      <c r="L37" s="10"/>
      <c r="M37" s="10"/>
    </row>
    <row r="38" spans="1:13" ht="20.100000000000001" customHeight="1">
      <c r="A38" s="7"/>
      <c r="B38" s="11" t="s">
        <v>44</v>
      </c>
      <c r="C38" s="12" cm="1">
        <f t="array" ref="C38">$H$8/(D38*E38)</f>
        <v>280.31058599753459</v>
      </c>
      <c r="D38" s="12">
        <v>660000</v>
      </c>
      <c r="E38" s="13">
        <v>16.074999999999999</v>
      </c>
      <c r="F38" s="12" cm="1">
        <f t="array" ref="F38">C38*D38*E38</f>
        <v>2973955162.1408429</v>
      </c>
      <c r="G38" s="12" cm="1">
        <f t="array" ref="G38">1*C38</f>
        <v>280.31058599753459</v>
      </c>
      <c r="H38" s="12" cm="1">
        <f t="array" ref="H38">G38*E38*D38</f>
        <v>2973955162.1408429</v>
      </c>
      <c r="I38" s="10"/>
      <c r="J38" s="10"/>
      <c r="K38" s="10"/>
      <c r="L38" s="10"/>
      <c r="M38" s="10"/>
    </row>
    <row r="39" spans="1:13" ht="20.100000000000001" customHeight="1">
      <c r="A39" s="7"/>
      <c r="B39" s="11" t="s">
        <v>45</v>
      </c>
      <c r="C39" s="12" cm="1">
        <f t="array" ref="C39">$H$8/(D39*E39)</f>
        <v>4576.1956716920085</v>
      </c>
      <c r="D39" s="12">
        <v>75000</v>
      </c>
      <c r="E39" s="13">
        <v>8.6649999999999991</v>
      </c>
      <c r="F39" s="12" cm="1">
        <f t="array" ref="F39">C39*D39*E39</f>
        <v>2973955162.1408434</v>
      </c>
      <c r="G39" s="12" cm="1">
        <f t="array" ref="G39">1*C39</f>
        <v>4576.1956716920085</v>
      </c>
      <c r="H39" s="12" cm="1">
        <f t="array" ref="H39">G39*E39*D39</f>
        <v>2973955162.1408439</v>
      </c>
      <c r="I39" s="10"/>
      <c r="J39" s="10"/>
      <c r="K39" s="10"/>
      <c r="L39" s="10"/>
      <c r="M39" s="10"/>
    </row>
    <row r="40" spans="1:13" ht="20.100000000000001" customHeight="1">
      <c r="A40" s="7"/>
      <c r="B40" s="11" t="s">
        <v>46</v>
      </c>
      <c r="C40" s="12" cm="1">
        <f t="array" ref="C40">$H$8/(D40*E40)</f>
        <v>5871.347947052127</v>
      </c>
      <c r="D40" s="12">
        <v>33600</v>
      </c>
      <c r="E40" s="13">
        <v>15.074999999999999</v>
      </c>
      <c r="F40" s="12" cm="1">
        <f t="array" ref="F40">C40*D40*E40</f>
        <v>2973955162.1408434</v>
      </c>
      <c r="G40" s="12" cm="1">
        <f t="array" ref="G40">1*C40</f>
        <v>5871.347947052127</v>
      </c>
      <c r="H40" s="12" cm="1">
        <f t="array" ref="H40">G40*E40*D40</f>
        <v>2973955162.1408429</v>
      </c>
      <c r="I40" s="10"/>
      <c r="J40" s="10"/>
      <c r="K40" s="10"/>
      <c r="L40" s="10"/>
      <c r="M40" s="10"/>
    </row>
    <row r="41" spans="1:13" ht="20.100000000000001" customHeight="1">
      <c r="A41" s="7"/>
      <c r="B41" s="11" t="s">
        <v>47</v>
      </c>
      <c r="C41" s="12" cm="1">
        <f t="array" ref="C41">$H$8/(D41*E41)</f>
        <v>6203.6883968852662</v>
      </c>
      <c r="D41" s="12">
        <v>31800</v>
      </c>
      <c r="E41" s="13">
        <v>15.074999999999999</v>
      </c>
      <c r="F41" s="12" cm="1">
        <f t="array" ref="F41">C41*D41*E41</f>
        <v>2973955162.1408434</v>
      </c>
      <c r="G41" s="12" cm="1">
        <f t="array" ref="G41">1*C41</f>
        <v>6203.6883968852662</v>
      </c>
      <c r="H41" s="12" cm="1">
        <f t="array" ref="H41">G41*E41*D41</f>
        <v>2973955162.1408434</v>
      </c>
      <c r="I41" s="10"/>
      <c r="J41" s="10"/>
      <c r="K41" s="10"/>
      <c r="L41" s="10"/>
      <c r="M41" s="10"/>
    </row>
    <row r="42" spans="1:13" ht="20.100000000000001" customHeight="1">
      <c r="A42" s="7"/>
      <c r="B42" s="11" t="s">
        <v>48</v>
      </c>
      <c r="C42" s="12" cm="1">
        <f t="array" ref="C42">$H$8/(D42*E42)</f>
        <v>5768.3418427178794</v>
      </c>
      <c r="D42" s="12">
        <v>34200</v>
      </c>
      <c r="E42" s="13">
        <v>15.074999999999999</v>
      </c>
      <c r="F42" s="12" cm="1">
        <f t="array" ref="F42">C42*D42*E42</f>
        <v>2973955162.1408434</v>
      </c>
      <c r="G42" s="12" cm="1">
        <f t="array" ref="G42">1*C42</f>
        <v>5768.3418427178794</v>
      </c>
      <c r="H42" s="12" cm="1">
        <f t="array" ref="H42">G42*E42*D42</f>
        <v>2973955162.1408434</v>
      </c>
      <c r="I42" s="10"/>
      <c r="J42" s="10"/>
      <c r="K42" s="10"/>
      <c r="L42" s="10"/>
      <c r="M42" s="10"/>
    </row>
    <row r="43" spans="1:13" ht="20.100000000000001" customHeight="1">
      <c r="A43" s="7"/>
      <c r="B43" s="11" t="s">
        <v>49</v>
      </c>
      <c r="C43" s="12" cm="1">
        <f t="array" ref="C43">$H$8/(D43*E43)</f>
        <v>6088.8052784244283</v>
      </c>
      <c r="D43" s="12">
        <v>32400</v>
      </c>
      <c r="E43" s="13">
        <v>15.074999999999999</v>
      </c>
      <c r="F43" s="12" cm="1">
        <f t="array" ref="F43">C43*D43*E43</f>
        <v>2973955162.1408434</v>
      </c>
      <c r="G43" s="12" cm="1">
        <f t="array" ref="G43">1*C43</f>
        <v>6088.8052784244283</v>
      </c>
      <c r="H43" s="12" cm="1">
        <f t="array" ref="H43">G43*E43*D43</f>
        <v>2973955162.1408434</v>
      </c>
      <c r="I43" s="10"/>
      <c r="J43" s="10"/>
      <c r="K43" s="10"/>
      <c r="L43" s="10"/>
      <c r="M43" s="10"/>
    </row>
    <row r="44" spans="1:13" ht="20.100000000000001" customHeight="1">
      <c r="A44" s="7"/>
      <c r="B44" s="11" t="s">
        <v>50</v>
      </c>
      <c r="C44" s="12" cm="1">
        <f t="array" ref="C44">$H$8/(D44*E44)</f>
        <v>597.809972790762</v>
      </c>
      <c r="D44" s="12">
        <v>330000</v>
      </c>
      <c r="E44" s="13">
        <v>15.074999999999999</v>
      </c>
      <c r="F44" s="12" cm="1">
        <f t="array" ref="F44">C44*D44*E44</f>
        <v>2973955162.1408429</v>
      </c>
      <c r="G44" s="12" cm="1">
        <f t="array" ref="G44">1*C44</f>
        <v>597.809972790762</v>
      </c>
      <c r="H44" s="12" cm="1">
        <f t="array" ref="H44">G44*E44*D44</f>
        <v>2973955162.1408429</v>
      </c>
      <c r="I44" s="10"/>
      <c r="J44" s="10"/>
      <c r="K44" s="10"/>
      <c r="L44" s="10"/>
      <c r="M44" s="10"/>
    </row>
    <row r="45" spans="1:13" ht="20.100000000000001" customHeight="1">
      <c r="A45" s="7"/>
      <c r="B45" s="11" t="s">
        <v>51</v>
      </c>
      <c r="C45" s="12" cm="1">
        <f t="array" ref="C45">$H$8/(D45*E45)</f>
        <v>14307.164452562753</v>
      </c>
      <c r="D45" s="12">
        <v>16530</v>
      </c>
      <c r="E45" s="13">
        <v>12.574999999999999</v>
      </c>
      <c r="F45" s="12" cm="1">
        <f t="array" ref="F45">C45*D45*E45</f>
        <v>2973955162.1408434</v>
      </c>
      <c r="G45" s="12" cm="1">
        <f t="array" ref="G45">1*C45</f>
        <v>14307.164452562753</v>
      </c>
      <c r="H45" s="12" cm="1">
        <f t="array" ref="H45">G45*E45*D45</f>
        <v>2973955162.1408434</v>
      </c>
      <c r="I45" s="10"/>
      <c r="J45" s="10"/>
      <c r="K45" s="10"/>
      <c r="L45" s="10"/>
      <c r="M45" s="10"/>
    </row>
    <row r="46" spans="1:13" ht="20.100000000000001" customHeight="1">
      <c r="A46" s="7"/>
      <c r="B46" s="11" t="s">
        <v>52</v>
      </c>
      <c r="C46" s="12" cm="1">
        <f t="array" ref="C46">$H$8/(D46*E46)</f>
        <v>95.303039140556265</v>
      </c>
      <c r="D46" s="12">
        <v>2070000</v>
      </c>
      <c r="E46" s="13">
        <v>15.074999999999999</v>
      </c>
      <c r="F46" s="12" cm="1">
        <f t="array" ref="F46">C46*D46*E46</f>
        <v>2973955162.1408434</v>
      </c>
      <c r="G46" s="12" cm="1">
        <f t="array" ref="G46">1*C46</f>
        <v>95.303039140556265</v>
      </c>
      <c r="H46" s="12" cm="1">
        <f t="array" ref="H46">G46*E46*D46</f>
        <v>2973955162.1408434</v>
      </c>
      <c r="I46" s="10"/>
      <c r="J46" s="10"/>
      <c r="K46" s="10"/>
      <c r="L46" s="10"/>
      <c r="M46" s="10"/>
    </row>
    <row r="47" spans="1:13" ht="20.100000000000001" customHeight="1">
      <c r="A47" s="7"/>
      <c r="B47" s="11" t="s">
        <v>53</v>
      </c>
      <c r="C47" s="12" cm="1">
        <f t="array" ref="C47">$H$8/(D47*E47)</f>
        <v>149.4524931976905</v>
      </c>
      <c r="D47" s="12">
        <v>1320000</v>
      </c>
      <c r="E47" s="13">
        <v>15.074999999999999</v>
      </c>
      <c r="F47" s="12" cm="1">
        <f t="array" ref="F47">C47*D47*E47</f>
        <v>2973955162.1408429</v>
      </c>
      <c r="G47" s="12" cm="1">
        <f t="array" ref="G47">1*C47</f>
        <v>149.4524931976905</v>
      </c>
      <c r="H47" s="12" cm="1">
        <f t="array" ref="H47">G47*E47*D47</f>
        <v>2973955162.1408429</v>
      </c>
      <c r="I47" s="10"/>
      <c r="J47" s="10"/>
      <c r="K47" s="10"/>
      <c r="L47" s="10"/>
      <c r="M47" s="10"/>
    </row>
    <row r="48" spans="1:13" ht="20.100000000000001" customHeight="1">
      <c r="A48" s="7"/>
      <c r="B48" s="11" t="s">
        <v>54</v>
      </c>
      <c r="C48" s="12" cm="1">
        <f t="array" ref="C48">$H$8/(D48*E48)</f>
        <v>139.91297235528472</v>
      </c>
      <c r="D48" s="12">
        <v>1410000</v>
      </c>
      <c r="E48" s="13">
        <v>15.074999999999999</v>
      </c>
      <c r="F48" s="12" cm="1">
        <f t="array" ref="F48">C48*D48*E48</f>
        <v>2973955162.1408429</v>
      </c>
      <c r="G48" s="12" cm="1">
        <f t="array" ref="G48">1*C48</f>
        <v>139.91297235528472</v>
      </c>
      <c r="H48" s="12" cm="1">
        <f t="array" ref="H48">G48*E48*D48</f>
        <v>2973955162.1408429</v>
      </c>
      <c r="I48" s="10"/>
      <c r="J48" s="10"/>
      <c r="K48" s="10"/>
      <c r="L48" s="10"/>
      <c r="M48" s="10"/>
    </row>
    <row r="49" spans="1:13" ht="20.100000000000001" customHeight="1">
      <c r="A49" s="7"/>
      <c r="B49" s="11" t="s">
        <v>55</v>
      </c>
      <c r="C49" s="12" cm="1">
        <f t="array" ref="C49">$H$8/(D49*E49)</f>
        <v>160.38804148044835</v>
      </c>
      <c r="D49" s="12">
        <v>1230000</v>
      </c>
      <c r="E49" s="13">
        <v>15.074999999999999</v>
      </c>
      <c r="F49" s="12" cm="1">
        <f t="array" ref="F49">C49*D49*E49</f>
        <v>2973955162.1408434</v>
      </c>
      <c r="G49" s="12" cm="1">
        <f t="array" ref="G49">1*C49</f>
        <v>160.38804148044835</v>
      </c>
      <c r="H49" s="12" cm="1">
        <f t="array" ref="H49">G49*E49*D49</f>
        <v>2973955162.1408434</v>
      </c>
      <c r="I49" s="10"/>
      <c r="J49" s="10"/>
      <c r="K49" s="10"/>
      <c r="L49" s="10"/>
      <c r="M49" s="10"/>
    </row>
    <row r="50" spans="1:13" ht="20.100000000000001" customHeight="1">
      <c r="A50" s="7"/>
      <c r="B50" s="8"/>
      <c r="C50" s="10"/>
      <c r="D50" s="10"/>
      <c r="E50" s="10"/>
      <c r="F50" s="12" cm="1">
        <f t="array" ref="F50">C50*D50*E50</f>
        <v>0</v>
      </c>
      <c r="G50" s="12" cm="1">
        <f t="array" ref="G50">$M$3*C50</f>
        <v>0</v>
      </c>
      <c r="H50" s="12" cm="1">
        <f t="array" ref="H50">G50*E50*D50</f>
        <v>0</v>
      </c>
      <c r="I50" s="10"/>
      <c r="J50" s="10"/>
      <c r="K50" s="10"/>
      <c r="L50" s="10"/>
      <c r="M50" s="10"/>
    </row>
    <row r="51" spans="1:13" ht="20.100000000000001" customHeight="1">
      <c r="A51" s="7"/>
      <c r="B51" s="8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20.100000000000001" customHeight="1">
      <c r="A52" s="7"/>
      <c r="B52" s="8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20.100000000000001" customHeight="1">
      <c r="A53" s="7"/>
      <c r="B53" s="8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20.100000000000001" customHeight="1">
      <c r="A54" s="7"/>
      <c r="B54" s="8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</sheetData>
  <mergeCells count="1">
    <mergeCell ref="A1:M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Labianca</dc:creator>
  <cp:lastModifiedBy>Joseph Labianca</cp:lastModifiedBy>
  <dcterms:created xsi:type="dcterms:W3CDTF">2025-08-14T23:46:48Z</dcterms:created>
  <dcterms:modified xsi:type="dcterms:W3CDTF">2026-09-13T21:18:01Z</dcterms:modified>
</cp:coreProperties>
</file>